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S:\SMP\Shared\Website\"/>
    </mc:Choice>
  </mc:AlternateContent>
  <bookViews>
    <workbookView xWindow="0" yWindow="0" windowWidth="28800" windowHeight="12435"/>
  </bookViews>
  <sheets>
    <sheet name="ACSSF" sheetId="4" r:id="rId1"/>
    <sheet name="CSSF" sheetId="1" r:id="rId2"/>
    <sheet name="Instructions" sheetId="5" r:id="rId3"/>
  </sheets>
  <definedNames>
    <definedName name="factype">CSSF!$A$4:$A$21</definedName>
    <definedName name="_xlnm.Print_Area" localSheetId="0">ACSSF!$A$1:$E$52</definedName>
    <definedName name="_xlnm.Print_Area" localSheetId="1">CSSF!$A$1:$C$21</definedName>
    <definedName name="_xlnm.Print_Area" localSheetId="2">Instructions!$A$1:$A$15</definedName>
  </definedNames>
  <calcPr calcId="152511"/>
</workbook>
</file>

<file path=xl/calcChain.xml><?xml version="1.0" encoding="utf-8"?>
<calcChain xmlns="http://schemas.openxmlformats.org/spreadsheetml/2006/main">
  <c r="A33" i="4" l="1"/>
  <c r="B9" i="4" l="1"/>
  <c r="B10" i="4"/>
  <c r="B11" i="4"/>
  <c r="B12" i="4"/>
  <c r="B13" i="4"/>
  <c r="B14" i="4"/>
  <c r="B15" i="4"/>
  <c r="B16" i="4"/>
  <c r="B17" i="4"/>
  <c r="B18" i="4"/>
  <c r="B19" i="4"/>
  <c r="D31" i="4" l="1"/>
  <c r="D52" i="4"/>
  <c r="A39" i="4"/>
  <c r="A37" i="4"/>
  <c r="D39" i="4"/>
  <c r="A31" i="4"/>
  <c r="D29" i="4"/>
  <c r="D41" i="4" l="1"/>
  <c r="D44" i="4" s="1"/>
  <c r="D46" i="4" s="1"/>
  <c r="A41" i="4"/>
</calcChain>
</file>

<file path=xl/comments1.xml><?xml version="1.0" encoding="utf-8"?>
<comments xmlns="http://schemas.openxmlformats.org/spreadsheetml/2006/main">
  <authors>
    <author>Paul Turcotte</author>
  </authors>
  <commentList>
    <comment ref="A37" authorId="0" shapeId="0">
      <text>
        <r>
          <rPr>
            <sz val="8"/>
            <color indexed="81"/>
            <rFont val="Tahoma"/>
            <family val="2"/>
          </rPr>
          <t>Login: sue.sutton@thecb.state.tx.us
Password: frp6132</t>
        </r>
      </text>
    </comment>
  </commentList>
</comments>
</file>

<file path=xl/sharedStrings.xml><?xml version="1.0" encoding="utf-8"?>
<sst xmlns="http://schemas.openxmlformats.org/spreadsheetml/2006/main" count="84" uniqueCount="65">
  <si>
    <t>Facility Type</t>
  </si>
  <si>
    <t>Athletic</t>
  </si>
  <si>
    <t>Auditorium/Theater</t>
  </si>
  <si>
    <t xml:space="preserve">Childcare                                         </t>
  </si>
  <si>
    <t xml:space="preserve">Classroom, General                                </t>
  </si>
  <si>
    <t>Classroom, Medical/Healthcare</t>
  </si>
  <si>
    <t>Food Service</t>
  </si>
  <si>
    <t>Healthcare Facility, Clinic</t>
  </si>
  <si>
    <t>Healthcare Facility, Hospital</t>
  </si>
  <si>
    <t xml:space="preserve">Housing, Apartments                               </t>
  </si>
  <si>
    <t xml:space="preserve">Housing, Dormitory                                </t>
  </si>
  <si>
    <t>Laboratory, General</t>
  </si>
  <si>
    <t>Laboratory, Medical/Healthcare</t>
  </si>
  <si>
    <t>Library/Study Facilities</t>
  </si>
  <si>
    <t>Medical/Healthcare, RHAC</t>
  </si>
  <si>
    <t>Office, General</t>
  </si>
  <si>
    <t>Office, High Rise</t>
  </si>
  <si>
    <t>Office, Technology</t>
  </si>
  <si>
    <t>Other</t>
  </si>
  <si>
    <t>Parking</t>
  </si>
  <si>
    <t>Physical Plant</t>
  </si>
  <si>
    <t>Student Center</t>
  </si>
  <si>
    <t>Cost per Square Foot</t>
  </si>
  <si>
    <t>Daily Treasury Yield Curve Rates</t>
  </si>
  <si>
    <t>Adjusted Cost per Square Foot</t>
  </si>
  <si>
    <t>Start Date (MM/1/YYYY)</t>
  </si>
  <si>
    <t>Finish Date (MM/1/YYYY)</t>
  </si>
  <si>
    <t>Overall Adjustment Factor</t>
  </si>
  <si>
    <t>Construction Type</t>
  </si>
  <si>
    <t>New Construction</t>
  </si>
  <si>
    <t>Repair and Renovation</t>
  </si>
  <si>
    <t>Calculated Project Midpoint</t>
  </si>
  <si>
    <t>Texas Higher Education Coordinating Board</t>
  </si>
  <si>
    <t>Standard Construction Cost - Adjusted for Future Inflation</t>
  </si>
  <si>
    <t xml:space="preserve">Month Reported </t>
  </si>
  <si>
    <t>ENR Construction Index Last Reported Month (MM/1/YYYY)</t>
  </si>
  <si>
    <t>Seven-Year</t>
  </si>
  <si>
    <t>One-Month</t>
  </si>
  <si>
    <t>Three-Month</t>
  </si>
  <si>
    <t>Six-Month</t>
  </si>
  <si>
    <t>One-Year</t>
  </si>
  <si>
    <t>Two-Year</t>
  </si>
  <si>
    <t>Three-Year</t>
  </si>
  <si>
    <t>Five-Year</t>
  </si>
  <si>
    <t>Ten-Year</t>
  </si>
  <si>
    <t>Twenty-Year</t>
  </si>
  <si>
    <t>Thirty-Year</t>
  </si>
  <si>
    <t>Yield Rate</t>
  </si>
  <si>
    <t>As of Date</t>
  </si>
  <si>
    <t>This calculator uses the Treasury Bill yield and ICPS application start and finish dates to project future construction costs.  The published construction costs standards are inflated to the latest ENR index and then projected using the latest Treasury Bill Yield Curve.</t>
  </si>
  <si>
    <t>Instructions for Use of Construction Cost Calculator</t>
  </si>
  <si>
    <t xml:space="preserve"> </t>
  </si>
  <si>
    <r>
      <t>Step 2</t>
    </r>
    <r>
      <rPr>
        <sz val="11"/>
        <color theme="1"/>
        <rFont val="Tahoma"/>
        <family val="2"/>
      </rPr>
      <t>- Choose the appropriate construction and facility type as well as start and end date from the project application.</t>
    </r>
  </si>
  <si>
    <r>
      <rPr>
        <b/>
        <sz val="11"/>
        <color theme="1"/>
        <rFont val="Tahoma"/>
        <family val="2"/>
      </rPr>
      <t>All other fields are auto-calculated.</t>
    </r>
    <r>
      <rPr>
        <sz val="11"/>
        <color theme="1"/>
        <rFont val="Tahoma"/>
        <family val="2"/>
      </rPr>
      <t xml:space="preserve"> For reference, the second tab in the workbook has the annual calculations for the cost per square foot (the average plus one standard deviation) by category (which are linked to the first worksheet).</t>
    </r>
  </si>
  <si>
    <t>Classroom, General</t>
  </si>
  <si>
    <t>Housing, Apartments</t>
  </si>
  <si>
    <t>Housing, Dormitory</t>
  </si>
  <si>
    <t>New Construction Average + 1 Standard Deviation</t>
  </si>
  <si>
    <t>Update the blue shaded areas to calculate the Standard Construction Cost - Adjusted for Future Inflation per THECB rule 17.30 (2)</t>
  </si>
  <si>
    <t>New Construction Average</t>
  </si>
  <si>
    <t>The cells highlighted dark blue and green provide links to the sources used to determine inflation. The Daily Treasury Yield Curve Rates predict future inflation and the ENR Construction Index provides actual inflation history. The dates in cells B8 and D35 need to be the same, so it may sometimes be necessary to use the previous month's data for the Daily Treasury Yield Curve Rates if the ENR BCI is not yet available.</t>
  </si>
  <si>
    <r>
      <t>Step 1</t>
    </r>
    <r>
      <rPr>
        <sz val="11"/>
        <color theme="1"/>
        <rFont val="Tahoma"/>
        <family val="2"/>
      </rPr>
      <t xml:space="preserve">- Click on the dark blue highlighted "Daily Treasury Yield Curve Rates" cell to find the 30 year inflation projection. A webpage will launch. Copy data into the spreadsheet. </t>
    </r>
  </si>
  <si>
    <r>
      <t>Step 3</t>
    </r>
    <r>
      <rPr>
        <sz val="11"/>
        <color theme="1"/>
        <rFont val="Tahoma"/>
        <family val="2"/>
      </rPr>
      <t>- Ensuring the dates in cells B8 and D35 match, click on the green highlighted ENR Index cell. A webpage will launch. Find "Cost" on the header menu and "Historical Indices" on the submenu. Click on the Building Cost Index History. Username: “sue.sutton@thecb.state.us.tx” Password: “frp6132”. Find the corresponding ENR Cost Index for the month you are using and put that number in cell D37.</t>
    </r>
  </si>
  <si>
    <t>Repair and Renovation Average</t>
  </si>
  <si>
    <t>Repair and Renovation Average + 1 Standard Deviation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</si>
</sst>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_(* #,##0.0000_);_(* \(#,##0.0000\);_(* &quot;-&quot;??_);_(@_)"/>
    <numFmt numFmtId="165" formatCode="_(* #,##0.00000_);_(* \(#,##0.00000\);_(* &quot;-&quot;??_);_(@_)"/>
    <numFmt numFmtId="166" formatCode="_(&quot;$&quot;* #,##0_);_(&quot;$&quot;* \(#,##0\);_(&quot;$&quot;* &quot;-&quot;??_);_(@_)"/>
    <numFmt numFmtId="167" formatCode="[$-409]mmmm\-yyyy;@"/>
    <numFmt numFmtId="168" formatCode="_(* #,##0_);_(* \(#,##0\);_(* &quot;-&quot;??_);_(@_)"/>
  </numFmts>
  <fonts count="20" x14ac:knownFonts="1">
    <font>
      <sz val="11"/>
      <color theme="1"/>
      <name val="Tahoma"/>
      <family val="2"/>
    </font>
    <font>
      <sz val="11"/>
      <color theme="1"/>
      <name val="Tahoma"/>
      <family val="2"/>
    </font>
    <font>
      <sz val="11"/>
      <color indexed="8"/>
      <name val="Tahoma"/>
      <family val="2"/>
    </font>
    <font>
      <sz val="10"/>
      <color indexed="8"/>
      <name val="Arial"/>
      <family val="2"/>
    </font>
    <font>
      <u/>
      <sz val="11"/>
      <color theme="10"/>
      <name val="Tahoma"/>
      <family val="2"/>
    </font>
    <font>
      <sz val="11"/>
      <color indexed="8"/>
      <name val="Tahoma"/>
      <family val="2"/>
    </font>
    <font>
      <b/>
      <sz val="11"/>
      <color theme="1"/>
      <name val="Tahoma"/>
      <family val="2"/>
    </font>
    <font>
      <sz val="8"/>
      <color indexed="81"/>
      <name val="Tahoma"/>
      <family val="2"/>
    </font>
    <font>
      <b/>
      <sz val="11"/>
      <color rgb="FF333333"/>
      <name val="Tahoma"/>
      <family val="2"/>
    </font>
    <font>
      <sz val="11"/>
      <color rgb="FF333333"/>
      <name val="Tahoma"/>
      <family val="2"/>
    </font>
    <font>
      <sz val="8"/>
      <color rgb="FF333333"/>
      <name val="Arial"/>
      <family val="2"/>
    </font>
    <font>
      <sz val="11"/>
      <color theme="1"/>
      <name val="Calibri"/>
      <family val="2"/>
    </font>
    <font>
      <b/>
      <u/>
      <sz val="11"/>
      <color theme="1"/>
      <name val="Tahoma"/>
      <family val="2"/>
    </font>
    <font>
      <sz val="11"/>
      <name val="Tahoma"/>
      <family val="2"/>
    </font>
    <font>
      <sz val="11"/>
      <color indexed="8"/>
      <name val="Calibri"/>
      <family val="2"/>
    </font>
    <font>
      <sz val="10"/>
      <color indexed="8"/>
      <name val="Arial"/>
      <family val="2"/>
    </font>
    <font>
      <b/>
      <sz val="10"/>
      <color theme="0"/>
      <name val="Tahoma"/>
      <family val="2"/>
    </font>
    <font>
      <sz val="10"/>
      <color theme="0"/>
      <name val="Tahoma"/>
      <family val="2"/>
    </font>
    <font>
      <sz val="11"/>
      <color theme="1"/>
      <name val="Arial"/>
      <family val="2"/>
    </font>
    <font>
      <sz val="11"/>
      <color theme="0"/>
      <name val="Calibri"/>
      <family val="2"/>
    </font>
  </fonts>
  <fills count="8">
    <fill>
      <patternFill patternType="none"/>
    </fill>
    <fill>
      <patternFill patternType="gray125"/>
    </fill>
    <fill>
      <patternFill patternType="solid">
        <fgColor indexed="22"/>
        <bgColor indexed="0"/>
      </patternFill>
    </fill>
    <fill>
      <patternFill patternType="solid">
        <fgColor theme="4" tint="0.59999389629810485"/>
        <bgColor indexed="64"/>
      </patternFill>
    </fill>
    <fill>
      <patternFill patternType="solid">
        <fgColor rgb="FF92D050"/>
        <bgColor indexed="64"/>
      </patternFill>
    </fill>
    <fill>
      <patternFill patternType="solid">
        <fgColor rgb="FFFFFFFF"/>
        <bgColor indexed="64"/>
      </patternFill>
    </fill>
    <fill>
      <patternFill patternType="solid">
        <fgColor theme="3" tint="-0.249977111117893"/>
        <bgColor indexed="64"/>
      </patternFill>
    </fill>
    <fill>
      <patternFill patternType="solid">
        <fgColor theme="3" tint="-0.249977111117893"/>
        <bgColor indexed="0"/>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0" fontId="15" fillId="0" borderId="0"/>
    <xf numFmtId="0" fontId="3" fillId="0" borderId="0"/>
  </cellStyleXfs>
  <cellXfs count="92">
    <xf numFmtId="0" fontId="0" fillId="0" borderId="0" xfId="0"/>
    <xf numFmtId="0" fontId="2" fillId="0" borderId="2" xfId="4" applyFont="1" applyFill="1" applyBorder="1" applyAlignment="1">
      <alignment wrapText="1"/>
    </xf>
    <xf numFmtId="0" fontId="2" fillId="2" borderId="1" xfId="4" applyFont="1" applyFill="1" applyBorder="1" applyAlignment="1">
      <alignment horizontal="center" wrapText="1"/>
    </xf>
    <xf numFmtId="0" fontId="0" fillId="0" borderId="0" xfId="0" applyAlignment="1">
      <alignment wrapText="1"/>
    </xf>
    <xf numFmtId="165" fontId="0" fillId="0" borderId="0" xfId="1" applyNumberFormat="1" applyFont="1"/>
    <xf numFmtId="10" fontId="0" fillId="0" borderId="0" xfId="3" applyNumberFormat="1" applyFont="1"/>
    <xf numFmtId="0" fontId="0" fillId="0" borderId="0" xfId="0" applyAlignment="1">
      <alignment horizontal="right" indent="1"/>
    </xf>
    <xf numFmtId="0" fontId="5" fillId="0" borderId="0" xfId="4" applyFont="1" applyFill="1" applyBorder="1" applyAlignment="1">
      <alignment wrapText="1"/>
    </xf>
    <xf numFmtId="14" fontId="0" fillId="0" borderId="4" xfId="0" applyNumberFormat="1" applyBorder="1" applyAlignment="1">
      <alignment horizontal="right" indent="1"/>
    </xf>
    <xf numFmtId="166" fontId="0" fillId="0" borderId="4" xfId="2" applyNumberFormat="1" applyFont="1" applyBorder="1" applyAlignment="1">
      <alignment horizontal="right" indent="1"/>
    </xf>
    <xf numFmtId="0" fontId="0" fillId="0" borderId="0" xfId="0" applyBorder="1" applyAlignment="1">
      <alignment horizontal="right" indent="1"/>
    </xf>
    <xf numFmtId="164" fontId="0" fillId="0" borderId="4" xfId="1" applyNumberFormat="1" applyFont="1" applyBorder="1" applyAlignment="1">
      <alignment horizontal="right" indent="1"/>
    </xf>
    <xf numFmtId="0" fontId="0" fillId="3" borderId="4" xfId="0" applyFill="1" applyBorder="1" applyAlignment="1">
      <alignment horizontal="center"/>
    </xf>
    <xf numFmtId="14" fontId="0" fillId="3" borderId="4" xfId="0" applyNumberFormat="1" applyFill="1" applyBorder="1" applyAlignment="1">
      <alignment horizontal="right" indent="1"/>
    </xf>
    <xf numFmtId="0" fontId="0" fillId="0" borderId="0" xfId="0" applyAlignment="1">
      <alignment horizontal="right"/>
    </xf>
    <xf numFmtId="166" fontId="0" fillId="0" borderId="0" xfId="2" applyNumberFormat="1" applyFont="1" applyBorder="1" applyAlignment="1">
      <alignment horizontal="right" indent="1"/>
    </xf>
    <xf numFmtId="166" fontId="6" fillId="0" borderId="4" xfId="2" applyNumberFormat="1" applyFont="1" applyBorder="1" applyAlignment="1">
      <alignment horizontal="right" indent="1"/>
    </xf>
    <xf numFmtId="0" fontId="2" fillId="2" borderId="0" xfId="4" applyFont="1" applyFill="1" applyBorder="1" applyAlignment="1">
      <alignment horizontal="center" wrapText="1"/>
    </xf>
    <xf numFmtId="0" fontId="2" fillId="0" borderId="0" xfId="4" applyFont="1" applyFill="1" applyBorder="1" applyAlignment="1">
      <alignment wrapText="1"/>
    </xf>
    <xf numFmtId="164" fontId="0" fillId="0" borderId="0" xfId="1" applyNumberFormat="1" applyFont="1" applyBorder="1" applyAlignment="1">
      <alignment horizontal="right" indent="1"/>
    </xf>
    <xf numFmtId="166" fontId="6" fillId="0" borderId="0" xfId="2" applyNumberFormat="1" applyFont="1" applyBorder="1" applyAlignment="1">
      <alignment horizontal="right" indent="1"/>
    </xf>
    <xf numFmtId="0" fontId="0" fillId="0" borderId="0" xfId="0" applyFill="1"/>
    <xf numFmtId="14" fontId="0" fillId="0" borderId="0" xfId="0" applyNumberFormat="1" applyFill="1" applyBorder="1" applyAlignment="1">
      <alignment horizontal="right" indent="1"/>
    </xf>
    <xf numFmtId="0" fontId="0" fillId="0" borderId="0" xfId="0" applyFill="1" applyAlignment="1">
      <alignment horizontal="right" wrapText="1" indent="1"/>
    </xf>
    <xf numFmtId="0" fontId="0" fillId="0" borderId="0" xfId="0" applyFill="1" applyAlignment="1">
      <alignment horizontal="right" indent="1"/>
    </xf>
    <xf numFmtId="166" fontId="0" fillId="0" borderId="0" xfId="2" applyNumberFormat="1" applyFont="1" applyFill="1" applyBorder="1" applyAlignment="1">
      <alignment horizontal="right" indent="1"/>
    </xf>
    <xf numFmtId="0" fontId="0" fillId="0" borderId="0" xfId="0" applyFill="1" applyBorder="1" applyAlignment="1">
      <alignment horizontal="right" indent="1"/>
    </xf>
    <xf numFmtId="0" fontId="2" fillId="0" borderId="0" xfId="4" applyFont="1" applyFill="1" applyBorder="1" applyAlignment="1">
      <alignment horizontal="center" wrapText="1"/>
    </xf>
    <xf numFmtId="0" fontId="0" fillId="0" borderId="0" xfId="0" applyFill="1" applyBorder="1" applyAlignment="1">
      <alignment horizontal="left" wrapText="1" indent="1"/>
    </xf>
    <xf numFmtId="0" fontId="1" fillId="0" borderId="10" xfId="0" applyFont="1" applyBorder="1" applyAlignment="1">
      <alignment horizontal="left" indent="1"/>
    </xf>
    <xf numFmtId="0" fontId="8" fillId="0" borderId="11" xfId="0" applyFont="1" applyFill="1" applyBorder="1" applyAlignment="1">
      <alignment horizontal="center" vertical="center" wrapText="1"/>
    </xf>
    <xf numFmtId="14" fontId="9" fillId="0" borderId="9" xfId="1" applyNumberFormat="1" applyFont="1" applyFill="1" applyBorder="1" applyAlignment="1">
      <alignment horizontal="right" vertical="center" wrapText="1" indent="1"/>
    </xf>
    <xf numFmtId="14" fontId="9" fillId="0" borderId="3" xfId="1" applyNumberFormat="1" applyFont="1" applyFill="1" applyBorder="1" applyAlignment="1">
      <alignment horizontal="right" vertical="center" wrapText="1" indent="1"/>
    </xf>
    <xf numFmtId="0" fontId="0" fillId="0" borderId="0" xfId="0" applyAlignment="1">
      <alignment vertical="top" wrapText="1"/>
    </xf>
    <xf numFmtId="22" fontId="0" fillId="0" borderId="0" xfId="0" applyNumberFormat="1" applyAlignment="1">
      <alignment vertical="top" wrapText="1"/>
    </xf>
    <xf numFmtId="0" fontId="0" fillId="3" borderId="4" xfId="0" applyFill="1" applyBorder="1" applyAlignment="1">
      <alignment horizontal="left"/>
    </xf>
    <xf numFmtId="0" fontId="1" fillId="0" borderId="0" xfId="0" applyFont="1" applyFill="1"/>
    <xf numFmtId="0" fontId="10" fillId="5" borderId="0" xfId="0" applyFont="1" applyFill="1" applyAlignment="1">
      <alignment wrapText="1"/>
    </xf>
    <xf numFmtId="0" fontId="11" fillId="0" borderId="0" xfId="0" applyFont="1"/>
    <xf numFmtId="14" fontId="8" fillId="3" borderId="7" xfId="1" applyNumberFormat="1" applyFont="1" applyFill="1" applyBorder="1" applyAlignment="1">
      <alignment horizontal="right" vertical="center" wrapText="1" indent="1"/>
    </xf>
    <xf numFmtId="0" fontId="6" fillId="0" borderId="17" xfId="0" applyFont="1" applyBorder="1" applyAlignment="1">
      <alignment horizontal="center"/>
    </xf>
    <xf numFmtId="0" fontId="6" fillId="0" borderId="0" xfId="0" applyFont="1" applyAlignment="1">
      <alignment wrapText="1"/>
    </xf>
    <xf numFmtId="0" fontId="0" fillId="0" borderId="0" xfId="0" applyFont="1" applyAlignment="1">
      <alignment wrapText="1"/>
    </xf>
    <xf numFmtId="0" fontId="0" fillId="0" borderId="0" xfId="0" applyAlignment="1">
      <alignment vertical="top" wrapText="1"/>
    </xf>
    <xf numFmtId="0" fontId="12" fillId="0" borderId="0" xfId="0" applyFont="1" applyAlignment="1">
      <alignment horizontal="center"/>
    </xf>
    <xf numFmtId="0" fontId="0" fillId="0" borderId="0" xfId="0" applyFont="1"/>
    <xf numFmtId="0" fontId="6" fillId="0" borderId="0" xfId="0" applyFont="1"/>
    <xf numFmtId="17" fontId="0" fillId="0" borderId="0" xfId="0" applyNumberFormat="1" applyAlignment="1">
      <alignment horizontal="right" wrapText="1" indent="1"/>
    </xf>
    <xf numFmtId="0" fontId="6" fillId="0" borderId="0" xfId="0" applyFont="1" applyAlignment="1">
      <alignment wrapText="1"/>
    </xf>
    <xf numFmtId="0" fontId="0" fillId="0" borderId="0" xfId="0" applyAlignment="1">
      <alignment wrapText="1"/>
    </xf>
    <xf numFmtId="14" fontId="10" fillId="5" borderId="0" xfId="0" applyNumberFormat="1" applyFont="1" applyFill="1" applyAlignment="1">
      <alignment wrapText="1"/>
    </xf>
    <xf numFmtId="0" fontId="0" fillId="0" borderId="0" xfId="0" applyFont="1" applyBorder="1"/>
    <xf numFmtId="0" fontId="14" fillId="0" borderId="3" xfId="6" applyFont="1" applyFill="1" applyBorder="1" applyAlignment="1">
      <alignment wrapText="1"/>
    </xf>
    <xf numFmtId="0" fontId="9" fillId="5" borderId="0" xfId="0" applyFont="1" applyFill="1" applyAlignment="1">
      <alignment wrapText="1"/>
    </xf>
    <xf numFmtId="167" fontId="0" fillId="0" borderId="0" xfId="0" applyNumberFormat="1" applyBorder="1" applyAlignment="1">
      <alignment horizontal="left"/>
    </xf>
    <xf numFmtId="0" fontId="9" fillId="0" borderId="0" xfId="0" applyFont="1" applyFill="1" applyAlignment="1">
      <alignment wrapText="1"/>
    </xf>
    <xf numFmtId="0" fontId="18" fillId="0" borderId="0" xfId="0" applyFont="1" applyFill="1" applyAlignment="1">
      <alignment vertical="top" wrapText="1"/>
    </xf>
    <xf numFmtId="0" fontId="19" fillId="7" borderId="3" xfId="6" applyFont="1" applyFill="1" applyBorder="1" applyAlignment="1">
      <alignment horizontal="center"/>
    </xf>
    <xf numFmtId="0" fontId="6" fillId="0" borderId="0" xfId="0" applyFont="1" applyAlignment="1">
      <alignment wrapText="1"/>
    </xf>
    <xf numFmtId="0" fontId="0" fillId="0" borderId="0" xfId="0" applyAlignment="1">
      <alignment wrapText="1"/>
    </xf>
    <xf numFmtId="14" fontId="9" fillId="5" borderId="0" xfId="0" applyNumberFormat="1" applyFont="1" applyFill="1" applyAlignment="1">
      <alignment wrapText="1"/>
    </xf>
    <xf numFmtId="0" fontId="0" fillId="0" borderId="0" xfId="0" applyFont="1" applyAlignment="1">
      <alignment wrapText="1"/>
    </xf>
    <xf numFmtId="0" fontId="19" fillId="7" borderId="3" xfId="6" applyFont="1" applyFill="1" applyBorder="1" applyAlignment="1">
      <alignment horizontal="center" wrapText="1"/>
    </xf>
    <xf numFmtId="43" fontId="9" fillId="5" borderId="3" xfId="1" applyFont="1" applyFill="1" applyBorder="1" applyAlignment="1">
      <alignment wrapText="1"/>
    </xf>
    <xf numFmtId="0" fontId="14" fillId="0" borderId="0" xfId="7" applyFont="1" applyFill="1" applyBorder="1" applyAlignment="1">
      <alignment horizontal="center"/>
    </xf>
    <xf numFmtId="0" fontId="14" fillId="0" borderId="0" xfId="7" applyFont="1" applyFill="1" applyBorder="1" applyAlignment="1">
      <alignment wrapText="1"/>
    </xf>
    <xf numFmtId="168" fontId="0" fillId="0" borderId="4" xfId="1" applyNumberFormat="1" applyFont="1" applyFill="1" applyBorder="1" applyAlignment="1">
      <alignment horizontal="right" indent="1"/>
    </xf>
    <xf numFmtId="168" fontId="0" fillId="3" borderId="19" xfId="1" applyNumberFormat="1" applyFont="1" applyFill="1" applyBorder="1" applyAlignment="1">
      <alignment horizontal="right" indent="1"/>
    </xf>
    <xf numFmtId="42" fontId="14" fillId="0" borderId="3" xfId="2" applyNumberFormat="1" applyFont="1" applyFill="1" applyBorder="1" applyAlignment="1">
      <alignment wrapText="1"/>
    </xf>
    <xf numFmtId="42" fontId="14" fillId="0" borderId="3" xfId="2" applyNumberFormat="1" applyFont="1" applyFill="1" applyBorder="1" applyAlignment="1">
      <alignment horizontal="right" wrapText="1"/>
    </xf>
    <xf numFmtId="0" fontId="0" fillId="0" borderId="0" xfId="0" applyAlignment="1">
      <alignment vertical="top" wrapText="1"/>
    </xf>
    <xf numFmtId="0" fontId="13" fillId="4" borderId="10" xfId="5" applyFont="1" applyFill="1" applyBorder="1" applyAlignment="1" applyProtection="1">
      <alignment horizontal="right"/>
    </xf>
    <xf numFmtId="0" fontId="13" fillId="4" borderId="20" xfId="5" applyFont="1" applyFill="1" applyBorder="1" applyAlignment="1" applyProtection="1">
      <alignment horizontal="right"/>
    </xf>
    <xf numFmtId="0" fontId="13" fillId="4" borderId="21" xfId="5" applyFont="1" applyFill="1" applyBorder="1" applyAlignment="1" applyProtection="1">
      <alignment horizontal="right"/>
    </xf>
    <xf numFmtId="0" fontId="0" fillId="0" borderId="0" xfId="0" applyAlignment="1">
      <alignment horizontal="right" indent="1"/>
    </xf>
    <xf numFmtId="0" fontId="0" fillId="0" borderId="8" xfId="0" applyBorder="1" applyAlignment="1">
      <alignment horizontal="right" indent="1"/>
    </xf>
    <xf numFmtId="0" fontId="0" fillId="0" borderId="0" xfId="0" applyBorder="1" applyAlignment="1">
      <alignment horizontal="right" wrapText="1" indent="1"/>
    </xf>
    <xf numFmtId="0" fontId="0" fillId="0" borderId="8" xfId="0" applyBorder="1" applyAlignment="1">
      <alignment horizontal="right" wrapText="1" indent="1"/>
    </xf>
    <xf numFmtId="164" fontId="0" fillId="0" borderId="6" xfId="1" applyNumberFormat="1" applyFont="1" applyBorder="1" applyAlignment="1">
      <alignment horizontal="center"/>
    </xf>
    <xf numFmtId="164" fontId="0" fillId="0" borderId="7" xfId="1" applyNumberFormat="1" applyFont="1" applyBorder="1" applyAlignment="1">
      <alignment horizontal="center"/>
    </xf>
    <xf numFmtId="0" fontId="6" fillId="0" borderId="0" xfId="0" applyFont="1" applyAlignment="1">
      <alignment horizontal="center"/>
    </xf>
    <xf numFmtId="0" fontId="0" fillId="3" borderId="12" xfId="0" applyFill="1" applyBorder="1" applyAlignment="1">
      <alignment horizontal="left" wrapText="1" indent="1"/>
    </xf>
    <xf numFmtId="0" fontId="0" fillId="3" borderId="5" xfId="0" applyFill="1" applyBorder="1" applyAlignment="1">
      <alignment horizontal="left" wrapText="1" indent="1"/>
    </xf>
    <xf numFmtId="0" fontId="0" fillId="3" borderId="13" xfId="0" applyFill="1" applyBorder="1" applyAlignment="1">
      <alignment horizontal="left" wrapText="1" indent="1"/>
    </xf>
    <xf numFmtId="0" fontId="0" fillId="3" borderId="14" xfId="0" applyFill="1" applyBorder="1" applyAlignment="1">
      <alignment horizontal="left" wrapText="1" indent="1"/>
    </xf>
    <xf numFmtId="0" fontId="0" fillId="3" borderId="15" xfId="0" applyFill="1" applyBorder="1" applyAlignment="1">
      <alignment horizontal="left" wrapText="1" indent="1"/>
    </xf>
    <xf numFmtId="0" fontId="0" fillId="3" borderId="16" xfId="0" applyFill="1" applyBorder="1" applyAlignment="1">
      <alignment horizontal="left" wrapText="1" indent="1"/>
    </xf>
    <xf numFmtId="0" fontId="16" fillId="6" borderId="18" xfId="5" applyFont="1" applyFill="1" applyBorder="1" applyAlignment="1" applyProtection="1"/>
    <xf numFmtId="0" fontId="17" fillId="6" borderId="19" xfId="0" applyFont="1" applyFill="1" applyBorder="1" applyAlignment="1"/>
    <xf numFmtId="0" fontId="0" fillId="0" borderId="0" xfId="0" applyAlignment="1">
      <alignment wrapText="1"/>
    </xf>
    <xf numFmtId="0" fontId="0" fillId="0" borderId="0" xfId="0" applyFont="1" applyAlignment="1">
      <alignment wrapText="1"/>
    </xf>
    <xf numFmtId="0" fontId="6" fillId="0" borderId="0" xfId="0" applyFont="1" applyAlignment="1">
      <alignment wrapText="1"/>
    </xf>
  </cellXfs>
  <cellStyles count="8">
    <cellStyle name="Comma" xfId="1" builtinId="3"/>
    <cellStyle name="Currency" xfId="2" builtinId="4"/>
    <cellStyle name="Hyperlink" xfId="5" builtinId="8"/>
    <cellStyle name="Normal" xfId="0" builtinId="0"/>
    <cellStyle name="Normal_CSSF" xfId="7"/>
    <cellStyle name="Normal_Sheet1" xfId="4"/>
    <cellStyle name="Normal_Sheet7" xfId="6"/>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r.construction.com/economics/historical_indices/default.asp" TargetMode="External"/><Relationship Id="rId1" Type="http://schemas.openxmlformats.org/officeDocument/2006/relationships/hyperlink" Target="http://www.ustreas.gov/offices/domestic-finance/debt-management/interest-rate/yield.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88"/>
  <sheetViews>
    <sheetView showGridLines="0" tabSelected="1" workbookViewId="0">
      <selection activeCell="A2" sqref="A2:E2"/>
    </sheetView>
  </sheetViews>
  <sheetFormatPr defaultRowHeight="14.25" x14ac:dyDescent="0.2"/>
  <cols>
    <col min="1" max="1" width="23.875" customWidth="1"/>
    <col min="2" max="2" width="14.75" customWidth="1"/>
    <col min="3" max="3" width="14.5" customWidth="1"/>
    <col min="4" max="4" width="26.125" customWidth="1"/>
    <col min="5" max="5" width="10.625" customWidth="1"/>
  </cols>
  <sheetData>
    <row r="1" spans="1:20" x14ac:dyDescent="0.2">
      <c r="A1" s="80" t="s">
        <v>32</v>
      </c>
      <c r="B1" s="80"/>
      <c r="C1" s="80"/>
      <c r="D1" s="80"/>
      <c r="E1" s="80"/>
      <c r="I1" s="56"/>
      <c r="J1" s="56"/>
      <c r="K1" s="56"/>
      <c r="L1" s="56"/>
      <c r="M1" s="56"/>
      <c r="N1" s="56"/>
      <c r="O1" s="56"/>
      <c r="P1" s="56"/>
      <c r="Q1" s="56"/>
      <c r="R1" s="56"/>
      <c r="S1" s="56"/>
    </row>
    <row r="2" spans="1:20" x14ac:dyDescent="0.2">
      <c r="A2" s="80" t="s">
        <v>33</v>
      </c>
      <c r="B2" s="80"/>
      <c r="C2" s="80"/>
      <c r="D2" s="80"/>
      <c r="E2" s="80"/>
      <c r="G2" s="21"/>
      <c r="H2" s="56"/>
      <c r="I2" s="56"/>
      <c r="J2" s="56"/>
      <c r="K2" s="56"/>
      <c r="L2" s="56"/>
      <c r="M2" s="56"/>
      <c r="N2" s="56"/>
      <c r="O2" s="56"/>
      <c r="P2" s="56"/>
      <c r="Q2" s="56"/>
      <c r="R2" s="56"/>
      <c r="S2" s="21"/>
    </row>
    <row r="3" spans="1:20" ht="15" thickBot="1" x14ac:dyDescent="0.25">
      <c r="F3" s="53"/>
      <c r="G3" s="55"/>
      <c r="H3" s="21"/>
      <c r="I3" s="21"/>
      <c r="J3" s="21"/>
      <c r="K3" s="21"/>
      <c r="L3" s="21"/>
      <c r="M3" s="55"/>
      <c r="N3" s="55"/>
      <c r="O3" s="55"/>
      <c r="P3" s="55"/>
      <c r="Q3" s="21"/>
    </row>
    <row r="4" spans="1:20" x14ac:dyDescent="0.2">
      <c r="A4" s="81" t="s">
        <v>58</v>
      </c>
      <c r="B4" s="82"/>
      <c r="C4" s="82"/>
      <c r="D4" s="82"/>
      <c r="E4" s="83"/>
      <c r="G4" s="56"/>
      <c r="H4" s="56"/>
      <c r="I4" s="56"/>
      <c r="J4" s="56"/>
      <c r="K4" s="56"/>
      <c r="L4" s="56"/>
      <c r="M4" s="56"/>
      <c r="N4" s="56"/>
      <c r="O4" s="56"/>
      <c r="P4" s="56"/>
      <c r="Q4" s="56"/>
    </row>
    <row r="5" spans="1:20" ht="15" thickBot="1" x14ac:dyDescent="0.25">
      <c r="A5" s="84"/>
      <c r="B5" s="85"/>
      <c r="C5" s="85"/>
      <c r="D5" s="85"/>
      <c r="E5" s="86"/>
      <c r="F5" s="21"/>
      <c r="G5" s="21"/>
      <c r="H5" s="59"/>
      <c r="I5" s="59"/>
      <c r="J5" s="56"/>
      <c r="K5" s="56"/>
      <c r="L5" s="56"/>
      <c r="M5" s="21"/>
      <c r="N5" s="21"/>
      <c r="O5" s="21"/>
      <c r="P5" s="21"/>
      <c r="Q5" s="21"/>
    </row>
    <row r="6" spans="1:20" s="21" customFormat="1" ht="15" thickBot="1" x14ac:dyDescent="0.25">
      <c r="A6" s="28"/>
      <c r="B6" s="28"/>
      <c r="C6" s="28"/>
      <c r="D6" s="28"/>
      <c r="E6" s="28"/>
      <c r="F6" s="56"/>
      <c r="G6" s="56"/>
      <c r="H6" s="59"/>
      <c r="I6" s="59"/>
      <c r="J6"/>
      <c r="K6"/>
      <c r="L6"/>
      <c r="M6" s="56"/>
      <c r="N6" s="56"/>
      <c r="O6" s="56"/>
      <c r="P6" s="56"/>
    </row>
    <row r="7" spans="1:20" ht="15" thickBot="1" x14ac:dyDescent="0.25">
      <c r="B7" s="87" t="s">
        <v>23</v>
      </c>
      <c r="C7" s="88"/>
      <c r="D7" s="36"/>
      <c r="F7" s="59"/>
      <c r="G7" s="56"/>
      <c r="H7" s="56"/>
      <c r="I7" s="56"/>
      <c r="J7" s="56"/>
      <c r="K7" s="56"/>
      <c r="L7" s="56"/>
      <c r="M7" s="56"/>
      <c r="N7" s="56"/>
      <c r="O7" s="56"/>
      <c r="P7" s="56"/>
      <c r="Q7" s="56"/>
      <c r="R7" s="56"/>
      <c r="S7" s="56"/>
      <c r="T7" s="56"/>
    </row>
    <row r="8" spans="1:20" ht="15" customHeight="1" thickBot="1" x14ac:dyDescent="0.25">
      <c r="B8" s="39">
        <v>43101</v>
      </c>
      <c r="C8" s="40" t="s">
        <v>47</v>
      </c>
      <c r="D8" s="30" t="s">
        <v>48</v>
      </c>
      <c r="E8" s="50"/>
      <c r="F8" s="59"/>
      <c r="G8" s="59"/>
      <c r="H8" s="59"/>
      <c r="I8" s="59"/>
      <c r="J8" s="37"/>
      <c r="L8" s="37"/>
    </row>
    <row r="9" spans="1:20" x14ac:dyDescent="0.2">
      <c r="B9" s="31">
        <f>DATE(YEAR($B$8),MONTH($B$8)+1,1)</f>
        <v>43132</v>
      </c>
      <c r="C9" s="29" t="s">
        <v>37</v>
      </c>
      <c r="D9" s="63">
        <v>1.29</v>
      </c>
      <c r="E9" s="37"/>
      <c r="F9" s="59"/>
      <c r="G9" s="59"/>
      <c r="H9" s="59"/>
      <c r="I9" s="59"/>
    </row>
    <row r="10" spans="1:20" x14ac:dyDescent="0.2">
      <c r="B10" s="32">
        <f>DATE(YEAR($B$8),MONTH($B$8)+3,1)</f>
        <v>43191</v>
      </c>
      <c r="C10" s="29" t="s">
        <v>38</v>
      </c>
      <c r="D10" s="63">
        <v>1.44</v>
      </c>
      <c r="E10" s="37"/>
      <c r="F10" s="59"/>
      <c r="G10" s="59"/>
      <c r="H10" s="59"/>
      <c r="I10" s="59"/>
    </row>
    <row r="11" spans="1:20" x14ac:dyDescent="0.2">
      <c r="B11" s="32">
        <f>DATE(YEAR($B$8),MONTH($B$8)+6,1)</f>
        <v>43282</v>
      </c>
      <c r="C11" s="29" t="s">
        <v>39</v>
      </c>
      <c r="D11" s="63">
        <v>1.61</v>
      </c>
      <c r="E11" s="37"/>
      <c r="F11" s="59"/>
      <c r="G11" s="59"/>
      <c r="H11" s="59"/>
      <c r="I11" s="59"/>
    </row>
    <row r="12" spans="1:20" x14ac:dyDescent="0.2">
      <c r="B12" s="32">
        <f>DATE(YEAR($B$8)+1,MONTH($B$8),1)</f>
        <v>43466</v>
      </c>
      <c r="C12" s="29" t="s">
        <v>40</v>
      </c>
      <c r="D12" s="63">
        <v>1.83</v>
      </c>
      <c r="E12" s="37"/>
      <c r="F12" s="59"/>
      <c r="G12" s="59"/>
      <c r="H12" s="59"/>
      <c r="I12" s="59"/>
      <c r="J12" s="37"/>
      <c r="K12" s="37"/>
      <c r="L12" s="37"/>
      <c r="M12" s="37"/>
      <c r="N12" s="37"/>
      <c r="O12" s="37"/>
      <c r="P12" s="37"/>
      <c r="Q12" s="37"/>
    </row>
    <row r="13" spans="1:20" x14ac:dyDescent="0.2">
      <c r="B13" s="32">
        <f>DATE(YEAR($B$8)+2,MONTH($B$8),1)</f>
        <v>43831</v>
      </c>
      <c r="C13" s="29" t="s">
        <v>41</v>
      </c>
      <c r="D13" s="63">
        <v>1.92</v>
      </c>
      <c r="E13" s="37"/>
      <c r="F13" s="59"/>
      <c r="G13" s="59"/>
    </row>
    <row r="14" spans="1:20" x14ac:dyDescent="0.2">
      <c r="B14" s="32">
        <f>DATE(YEAR($B$8)+3,MONTH($B$8),1)</f>
        <v>44197</v>
      </c>
      <c r="C14" s="29" t="s">
        <v>42</v>
      </c>
      <c r="D14" s="63">
        <v>2.0099999999999998</v>
      </c>
      <c r="E14" s="37"/>
      <c r="F14" s="59"/>
      <c r="G14" s="59"/>
      <c r="H14" s="61"/>
      <c r="I14" s="61"/>
    </row>
    <row r="15" spans="1:20" x14ac:dyDescent="0.2">
      <c r="B15" s="32">
        <f>DATE(YEAR($B$8)+5,MONTH($B$8),1)</f>
        <v>44927</v>
      </c>
      <c r="C15" s="29" t="s">
        <v>43</v>
      </c>
      <c r="D15" s="63">
        <v>2.25</v>
      </c>
      <c r="E15" s="37"/>
      <c r="F15" s="59"/>
      <c r="G15" s="4"/>
      <c r="H15" s="61"/>
      <c r="I15" s="61"/>
    </row>
    <row r="16" spans="1:20" x14ac:dyDescent="0.2">
      <c r="B16" s="32">
        <f>DATE(YEAR($B$8)+7,MONTH($B$8),1)</f>
        <v>45658</v>
      </c>
      <c r="C16" s="29" t="s">
        <v>36</v>
      </c>
      <c r="D16" s="63">
        <v>2.38</v>
      </c>
      <c r="E16" s="37"/>
      <c r="F16" s="59"/>
      <c r="G16" s="61"/>
      <c r="H16" s="61"/>
      <c r="I16" s="61"/>
      <c r="M16" s="37"/>
      <c r="N16" s="37"/>
      <c r="O16" s="37"/>
      <c r="P16" s="37"/>
      <c r="Q16" s="37"/>
    </row>
    <row r="17" spans="1:19" x14ac:dyDescent="0.2">
      <c r="B17" s="32">
        <f>DATE(YEAR($B$8)+10,MONTH($B$8),1)</f>
        <v>46753</v>
      </c>
      <c r="C17" s="29" t="s">
        <v>44</v>
      </c>
      <c r="D17" s="63">
        <v>2.46</v>
      </c>
      <c r="E17" s="37"/>
      <c r="F17" s="59"/>
      <c r="G17" s="61"/>
      <c r="H17" s="61"/>
      <c r="I17" s="61"/>
    </row>
    <row r="18" spans="1:19" x14ac:dyDescent="0.2">
      <c r="B18" s="32">
        <f>DATE(YEAR($B$8)+20,MONTH($B$8),1)</f>
        <v>50406</v>
      </c>
      <c r="C18" s="29" t="s">
        <v>45</v>
      </c>
      <c r="D18" s="63">
        <v>2.64</v>
      </c>
      <c r="E18" s="37"/>
      <c r="F18" s="59"/>
      <c r="G18" s="61"/>
      <c r="H18" s="61"/>
      <c r="I18" s="61"/>
    </row>
    <row r="19" spans="1:19" x14ac:dyDescent="0.2">
      <c r="B19" s="32">
        <f>DATE(YEAR($B$8)+30,MONTH($B$8),1)</f>
        <v>54058</v>
      </c>
      <c r="C19" s="29" t="s">
        <v>46</v>
      </c>
      <c r="D19" s="63">
        <v>2.81</v>
      </c>
      <c r="E19" s="37"/>
      <c r="F19" s="59"/>
      <c r="G19" s="61"/>
      <c r="H19" s="59"/>
      <c r="I19" s="59"/>
    </row>
    <row r="20" spans="1:19" ht="15" thickBot="1" x14ac:dyDescent="0.25">
      <c r="D20" s="51"/>
      <c r="F20" s="59"/>
      <c r="G20" s="61"/>
      <c r="H20" s="59"/>
      <c r="I20" s="59"/>
    </row>
    <row r="21" spans="1:19" ht="15" thickBot="1" x14ac:dyDescent="0.25">
      <c r="A21" s="74" t="s">
        <v>28</v>
      </c>
      <c r="B21" s="74"/>
      <c r="C21" s="75"/>
      <c r="D21" s="12" t="s">
        <v>29</v>
      </c>
      <c r="F21" s="59"/>
      <c r="G21" s="59"/>
      <c r="H21" s="59"/>
      <c r="I21" s="59"/>
    </row>
    <row r="22" spans="1:19" ht="7.5" customHeight="1" thickBot="1" x14ac:dyDescent="0.25">
      <c r="A22" s="6"/>
      <c r="B22" s="6"/>
      <c r="C22" s="6"/>
      <c r="E22" s="21"/>
      <c r="F22" s="58"/>
      <c r="G22" s="59"/>
    </row>
    <row r="23" spans="1:19" ht="15" customHeight="1" thickBot="1" x14ac:dyDescent="0.25">
      <c r="A23" s="74" t="s">
        <v>0</v>
      </c>
      <c r="B23" s="74"/>
      <c r="C23" s="75"/>
      <c r="D23" s="35" t="s">
        <v>54</v>
      </c>
      <c r="F23" s="59"/>
      <c r="G23" s="59"/>
    </row>
    <row r="24" spans="1:19" ht="7.5" customHeight="1" thickBot="1" x14ac:dyDescent="0.25">
      <c r="A24" s="6"/>
      <c r="B24" s="6"/>
      <c r="C24" s="6"/>
      <c r="E24" s="21"/>
      <c r="F24" s="59"/>
    </row>
    <row r="25" spans="1:19" ht="15" thickBot="1" x14ac:dyDescent="0.25">
      <c r="A25" s="74" t="s">
        <v>25</v>
      </c>
      <c r="B25" s="74"/>
      <c r="C25" s="75"/>
      <c r="D25" s="13">
        <v>43101</v>
      </c>
      <c r="E25" s="22"/>
      <c r="F25" s="59"/>
      <c r="R25" s="37"/>
      <c r="S25" s="37"/>
    </row>
    <row r="26" spans="1:19" ht="7.5" customHeight="1" thickBot="1" x14ac:dyDescent="0.25">
      <c r="A26" s="6"/>
      <c r="B26" s="6"/>
      <c r="C26" s="6"/>
      <c r="D26" s="47"/>
      <c r="E26" s="23"/>
      <c r="F26" s="59"/>
    </row>
    <row r="27" spans="1:19" ht="15" thickBot="1" x14ac:dyDescent="0.25">
      <c r="A27" s="74" t="s">
        <v>26</v>
      </c>
      <c r="B27" s="74"/>
      <c r="C27" s="75"/>
      <c r="D27" s="13">
        <v>43497</v>
      </c>
      <c r="E27" s="22"/>
      <c r="F27" s="59"/>
    </row>
    <row r="28" spans="1:19" ht="7.5" customHeight="1" thickBot="1" x14ac:dyDescent="0.25">
      <c r="A28" s="6"/>
      <c r="B28" s="6"/>
      <c r="C28" s="6"/>
      <c r="D28" s="6"/>
      <c r="E28" s="24"/>
    </row>
    <row r="29" spans="1:19" ht="15" thickBot="1" x14ac:dyDescent="0.25">
      <c r="A29" s="74" t="s">
        <v>31</v>
      </c>
      <c r="B29" s="74"/>
      <c r="C29" s="75"/>
      <c r="D29" s="8">
        <f>D25+(D27-D25)/2</f>
        <v>43299</v>
      </c>
      <c r="E29" s="22"/>
      <c r="F29" s="60"/>
    </row>
    <row r="30" spans="1:19" ht="7.5" customHeight="1" thickBot="1" x14ac:dyDescent="0.25">
      <c r="A30" s="6"/>
      <c r="B30" s="6"/>
      <c r="C30" s="6"/>
      <c r="D30" s="6"/>
      <c r="E30" s="24"/>
      <c r="F30" s="61"/>
    </row>
    <row r="31" spans="1:19" ht="15" thickBot="1" x14ac:dyDescent="0.25">
      <c r="A31" s="74" t="str">
        <f>"Cost per Square Foot as Reported "&amp;TEXT(CSSF!B2,"MMMM YYYY")</f>
        <v>Cost per Square Foot as Reported February 2018</v>
      </c>
      <c r="B31" s="74"/>
      <c r="C31" s="75"/>
      <c r="D31" s="9">
        <f>VLOOKUP(D23,CSSF!A4:C21,IF(ACSSF!D21="new construction",2,3))</f>
        <v>391</v>
      </c>
      <c r="E31" s="25"/>
      <c r="F31" s="61"/>
    </row>
    <row r="32" spans="1:19" ht="7.5" customHeight="1" thickBot="1" x14ac:dyDescent="0.25">
      <c r="A32" s="6"/>
      <c r="B32" s="6"/>
      <c r="C32" s="6"/>
      <c r="D32" s="6"/>
      <c r="E32" s="24"/>
      <c r="F32" s="61"/>
    </row>
    <row r="33" spans="1:12" ht="15" thickBot="1" x14ac:dyDescent="0.25">
      <c r="A33" s="74" t="str">
        <f>"ENR Construction Index "&amp;TEXT(CSSF!B2,"MMMM YYYY")</f>
        <v>ENR Construction Index February 2018</v>
      </c>
      <c r="B33" s="74"/>
      <c r="C33" s="75"/>
      <c r="D33" s="66">
        <v>5722</v>
      </c>
      <c r="E33" s="26"/>
      <c r="F33" s="61"/>
    </row>
    <row r="34" spans="1:12" ht="7.5" customHeight="1" thickBot="1" x14ac:dyDescent="0.25">
      <c r="A34" s="6"/>
      <c r="B34" s="6"/>
      <c r="C34" s="6"/>
      <c r="D34" s="6"/>
      <c r="E34" s="24"/>
      <c r="F34" s="59"/>
    </row>
    <row r="35" spans="1:12" ht="15" thickBot="1" x14ac:dyDescent="0.25">
      <c r="A35" s="74" t="s">
        <v>35</v>
      </c>
      <c r="B35" s="74"/>
      <c r="C35" s="75"/>
      <c r="D35" s="13">
        <v>43070</v>
      </c>
      <c r="E35" s="22"/>
      <c r="F35" s="59"/>
    </row>
    <row r="36" spans="1:12" ht="7.5" customHeight="1" thickBot="1" x14ac:dyDescent="0.25">
      <c r="A36" s="6"/>
      <c r="B36" s="6"/>
      <c r="C36" s="6"/>
      <c r="D36" s="6"/>
      <c r="E36" s="24"/>
      <c r="F36" s="59"/>
    </row>
    <row r="37" spans="1:12" ht="15" thickBot="1" x14ac:dyDescent="0.25">
      <c r="A37" s="71" t="str">
        <f>"ENR Construction Index as of "&amp;TEXT(D35,"MMMM YYYY")</f>
        <v>ENR Construction Index as of December 2017</v>
      </c>
      <c r="B37" s="72"/>
      <c r="C37" s="73"/>
      <c r="D37" s="67">
        <v>5914</v>
      </c>
      <c r="E37" s="26"/>
    </row>
    <row r="38" spans="1:12" ht="7.5" customHeight="1" thickBot="1" x14ac:dyDescent="0.25">
      <c r="A38" s="6"/>
      <c r="B38" s="6"/>
      <c r="C38" s="6"/>
      <c r="D38" s="6"/>
      <c r="E38" s="24"/>
    </row>
    <row r="39" spans="1:12" ht="15" thickBot="1" x14ac:dyDescent="0.25">
      <c r="A39" s="74" t="str">
        <f>"ENR Construction Index to "&amp;TEXT(D35,"MMMM YYYY")</f>
        <v>ENR Construction Index to December 2017</v>
      </c>
      <c r="B39" s="74"/>
      <c r="C39" s="75"/>
      <c r="D39" s="11">
        <f>D37/D33</f>
        <v>1.0335547011534429</v>
      </c>
      <c r="E39" s="19"/>
    </row>
    <row r="40" spans="1:12" ht="7.5" customHeight="1" thickBot="1" x14ac:dyDescent="0.25">
      <c r="A40" s="6"/>
      <c r="B40" s="6"/>
      <c r="C40" s="6"/>
      <c r="D40" s="6"/>
      <c r="E40" s="6"/>
    </row>
    <row r="41" spans="1:12" ht="14.25" customHeight="1" x14ac:dyDescent="0.2">
      <c r="A41" s="76" t="str">
        <f>"Treasury Yield Adjustment to "&amp;IF(ISERROR(VLOOKUP($D$29,ACSSF!$B$9:$D$19,1,TRUE)),TEXT(B8,"MMMM YYYY"),TEXT(VLOOKUP($D$29,ACSSF!$B$9:$D$19,1,TRUE),"MMMM YYYY"))&amp;" using the "&amp;IF(ISERROR(VLOOKUP($D$29,ACSSF!$B$9:$D$19,2,TRUE)),"current day",VLOOKUP($D$29,ACSSF!$B$9:$D$19,2,TRUE))&amp;" yield rate"</f>
        <v>Treasury Yield Adjustment to July 2018 using the Six-Month yield rate</v>
      </c>
      <c r="B41" s="76"/>
      <c r="C41" s="77"/>
      <c r="D41" s="78">
        <f>(1+IF(ISERROR(VLOOKUP($D$29,ACSSF!$B$9:$D$19,3,TRUE)),0,VLOOKUP($D$29,ACSSF!$B$9:$D$19,3,TRUE))/100)</f>
        <v>1.0161</v>
      </c>
      <c r="E41" s="10"/>
    </row>
    <row r="42" spans="1:12" ht="15" thickBot="1" x14ac:dyDescent="0.25">
      <c r="A42" s="76"/>
      <c r="B42" s="76"/>
      <c r="C42" s="77"/>
      <c r="D42" s="79"/>
      <c r="E42" s="10"/>
    </row>
    <row r="43" spans="1:12" ht="7.5" customHeight="1" thickBot="1" x14ac:dyDescent="0.25">
      <c r="A43" s="6"/>
      <c r="B43" s="6"/>
      <c r="C43" s="6"/>
      <c r="D43" s="6"/>
      <c r="E43" s="6"/>
    </row>
    <row r="44" spans="1:12" ht="15" thickBot="1" x14ac:dyDescent="0.25">
      <c r="A44" s="74" t="s">
        <v>27</v>
      </c>
      <c r="B44" s="74"/>
      <c r="C44" s="75"/>
      <c r="D44" s="11">
        <f>D39*D41</f>
        <v>1.0501949318420134</v>
      </c>
      <c r="E44" s="19"/>
    </row>
    <row r="45" spans="1:12" ht="7.5" customHeight="1" thickBot="1" x14ac:dyDescent="0.25">
      <c r="A45" s="6"/>
      <c r="B45" s="6"/>
      <c r="C45" s="6"/>
      <c r="D45" s="10"/>
      <c r="E45" s="10"/>
    </row>
    <row r="46" spans="1:12" ht="15" thickBot="1" x14ac:dyDescent="0.25">
      <c r="A46" s="74" t="s">
        <v>24</v>
      </c>
      <c r="B46" s="74"/>
      <c r="C46" s="75"/>
      <c r="D46" s="16">
        <f>D44*D31</f>
        <v>410.62621835022725</v>
      </c>
      <c r="E46" s="20"/>
      <c r="J46" s="3"/>
      <c r="K46" s="3"/>
      <c r="L46" s="3"/>
    </row>
    <row r="47" spans="1:12" x14ac:dyDescent="0.2">
      <c r="A47" s="6"/>
      <c r="B47" s="6"/>
      <c r="C47" s="6"/>
      <c r="D47" s="15"/>
      <c r="E47" s="15"/>
    </row>
    <row r="48" spans="1:12" ht="14.25" customHeight="1" x14ac:dyDescent="0.2">
      <c r="A48" s="70" t="s">
        <v>49</v>
      </c>
      <c r="B48" s="70"/>
      <c r="C48" s="70"/>
      <c r="D48" s="70"/>
      <c r="E48" s="70"/>
      <c r="H48" s="3"/>
      <c r="I48" s="3"/>
    </row>
    <row r="49" spans="1:17" x14ac:dyDescent="0.2">
      <c r="A49" s="70"/>
      <c r="B49" s="70"/>
      <c r="C49" s="70"/>
      <c r="D49" s="70"/>
      <c r="E49" s="70"/>
    </row>
    <row r="50" spans="1:17" x14ac:dyDescent="0.2">
      <c r="A50" s="70"/>
      <c r="B50" s="70"/>
      <c r="C50" s="70"/>
      <c r="D50" s="70"/>
      <c r="E50" s="70"/>
      <c r="G50" s="3"/>
      <c r="M50" s="3"/>
      <c r="N50" s="3"/>
      <c r="O50" s="3"/>
      <c r="P50" s="3"/>
      <c r="Q50" s="3"/>
    </row>
    <row r="51" spans="1:17" x14ac:dyDescent="0.2">
      <c r="A51" s="70"/>
      <c r="B51" s="70"/>
      <c r="C51" s="70"/>
      <c r="D51" s="70"/>
      <c r="E51" s="70"/>
    </row>
    <row r="52" spans="1:17" x14ac:dyDescent="0.2">
      <c r="A52" s="43"/>
      <c r="B52" s="33"/>
      <c r="C52" s="33"/>
      <c r="D52" s="34">
        <f ca="1">NOW()</f>
        <v>43181.581067245374</v>
      </c>
      <c r="E52" s="33"/>
    </row>
    <row r="53" spans="1:17" x14ac:dyDescent="0.2">
      <c r="A53" s="6"/>
      <c r="B53" s="6"/>
      <c r="C53" s="6"/>
      <c r="D53" s="15"/>
      <c r="E53" s="15"/>
    </row>
    <row r="54" spans="1:17" x14ac:dyDescent="0.2">
      <c r="A54" s="6"/>
      <c r="B54" s="6"/>
      <c r="C54" s="6"/>
      <c r="D54" s="15"/>
      <c r="E54" s="15"/>
    </row>
    <row r="55" spans="1:17" x14ac:dyDescent="0.2">
      <c r="A55" s="6"/>
      <c r="B55" s="6"/>
      <c r="C55" s="6"/>
      <c r="D55" s="15"/>
      <c r="E55" s="15"/>
    </row>
    <row r="56" spans="1:17" x14ac:dyDescent="0.2">
      <c r="A56" s="6"/>
      <c r="B56" s="6"/>
      <c r="C56" s="6"/>
      <c r="D56" s="15"/>
      <c r="E56" s="15"/>
    </row>
    <row r="57" spans="1:17" x14ac:dyDescent="0.2">
      <c r="A57" s="6"/>
      <c r="B57" s="6"/>
      <c r="C57" s="6"/>
      <c r="D57" s="15"/>
      <c r="E57" s="15"/>
    </row>
    <row r="58" spans="1:17" x14ac:dyDescent="0.2">
      <c r="A58" s="6"/>
      <c r="B58" s="6"/>
      <c r="C58" s="6"/>
      <c r="D58" s="15"/>
      <c r="E58" s="15"/>
    </row>
    <row r="59" spans="1:17" x14ac:dyDescent="0.2">
      <c r="A59" s="6"/>
      <c r="B59" s="6"/>
      <c r="C59" s="6"/>
      <c r="D59" s="15"/>
      <c r="E59" s="15"/>
    </row>
    <row r="60" spans="1:17" x14ac:dyDescent="0.2">
      <c r="A60" s="6"/>
      <c r="B60" s="6"/>
      <c r="C60" s="6"/>
      <c r="D60" s="15"/>
      <c r="E60" s="15"/>
    </row>
    <row r="61" spans="1:17" x14ac:dyDescent="0.2">
      <c r="A61" s="6"/>
      <c r="B61" s="6"/>
      <c r="C61" s="6"/>
      <c r="D61" s="15"/>
      <c r="E61" s="15"/>
    </row>
    <row r="62" spans="1:17" x14ac:dyDescent="0.2">
      <c r="A62" s="6"/>
      <c r="B62" s="6"/>
      <c r="C62" s="6"/>
      <c r="D62" s="15"/>
      <c r="E62" s="15"/>
    </row>
    <row r="63" spans="1:17" s="3" customFormat="1" hidden="1" x14ac:dyDescent="0.2">
      <c r="A63" s="2" t="s">
        <v>0</v>
      </c>
      <c r="B63" s="17"/>
      <c r="C63" s="27"/>
      <c r="G63"/>
      <c r="H63"/>
      <c r="I63"/>
      <c r="J63"/>
      <c r="K63"/>
      <c r="L63"/>
      <c r="M63"/>
      <c r="N63"/>
      <c r="O63"/>
      <c r="P63"/>
      <c r="Q63"/>
    </row>
    <row r="64" spans="1:17" hidden="1" x14ac:dyDescent="0.2">
      <c r="A64" s="1" t="s">
        <v>1</v>
      </c>
      <c r="B64" s="18"/>
      <c r="C64" s="18"/>
      <c r="D64" s="5"/>
      <c r="E64" s="5"/>
    </row>
    <row r="65" spans="1:5" hidden="1" x14ac:dyDescent="0.2">
      <c r="A65" s="1" t="s">
        <v>2</v>
      </c>
      <c r="B65" s="18"/>
      <c r="C65" s="18"/>
      <c r="D65" s="5"/>
      <c r="E65" s="5"/>
    </row>
    <row r="66" spans="1:5" hidden="1" x14ac:dyDescent="0.2">
      <c r="A66" s="1" t="s">
        <v>3</v>
      </c>
      <c r="B66" s="18"/>
      <c r="C66" s="18"/>
      <c r="D66" s="5"/>
      <c r="E66" s="5"/>
    </row>
    <row r="67" spans="1:5" hidden="1" x14ac:dyDescent="0.2">
      <c r="A67" s="1" t="s">
        <v>4</v>
      </c>
      <c r="B67" s="18"/>
      <c r="C67" s="18"/>
      <c r="D67" s="5"/>
      <c r="E67" s="5"/>
    </row>
    <row r="68" spans="1:5" ht="28.5" hidden="1" x14ac:dyDescent="0.2">
      <c r="A68" s="1" t="s">
        <v>5</v>
      </c>
      <c r="B68" s="18"/>
      <c r="C68" s="18"/>
      <c r="D68" s="5"/>
      <c r="E68" s="5"/>
    </row>
    <row r="69" spans="1:5" hidden="1" x14ac:dyDescent="0.2">
      <c r="A69" s="1" t="s">
        <v>6</v>
      </c>
      <c r="B69" s="18"/>
      <c r="C69" s="18"/>
      <c r="D69" s="5"/>
      <c r="E69" s="5"/>
    </row>
    <row r="70" spans="1:5" hidden="1" x14ac:dyDescent="0.2">
      <c r="A70" s="1" t="s">
        <v>7</v>
      </c>
      <c r="B70" s="18"/>
      <c r="C70" s="18"/>
      <c r="D70" s="5"/>
      <c r="E70" s="5"/>
    </row>
    <row r="71" spans="1:5" hidden="1" x14ac:dyDescent="0.2">
      <c r="A71" s="1" t="s">
        <v>8</v>
      </c>
      <c r="B71" s="18"/>
      <c r="C71" s="18"/>
      <c r="D71" s="5"/>
      <c r="E71" s="5"/>
    </row>
    <row r="72" spans="1:5" hidden="1" x14ac:dyDescent="0.2">
      <c r="A72" s="1" t="s">
        <v>9</v>
      </c>
      <c r="B72" s="18"/>
      <c r="C72" s="18"/>
      <c r="D72" s="5"/>
      <c r="E72" s="5"/>
    </row>
    <row r="73" spans="1:5" hidden="1" x14ac:dyDescent="0.2">
      <c r="A73" s="1" t="s">
        <v>10</v>
      </c>
      <c r="B73" s="18"/>
      <c r="C73" s="18"/>
      <c r="D73" s="5"/>
      <c r="E73" s="5"/>
    </row>
    <row r="74" spans="1:5" hidden="1" x14ac:dyDescent="0.2">
      <c r="A74" s="1" t="s">
        <v>11</v>
      </c>
      <c r="B74" s="18"/>
      <c r="C74" s="18"/>
      <c r="D74" s="5"/>
      <c r="E74" s="5"/>
    </row>
    <row r="75" spans="1:5" ht="28.5" hidden="1" x14ac:dyDescent="0.2">
      <c r="A75" s="1" t="s">
        <v>12</v>
      </c>
      <c r="B75" s="18"/>
      <c r="C75" s="18"/>
      <c r="D75" s="5"/>
      <c r="E75" s="5"/>
    </row>
    <row r="76" spans="1:5" hidden="1" x14ac:dyDescent="0.2">
      <c r="A76" s="1" t="s">
        <v>13</v>
      </c>
      <c r="B76" s="18"/>
      <c r="C76" s="18"/>
      <c r="D76" s="5"/>
      <c r="E76" s="5"/>
    </row>
    <row r="77" spans="1:5" hidden="1" x14ac:dyDescent="0.2">
      <c r="A77" s="1" t="s">
        <v>14</v>
      </c>
      <c r="B77" s="18"/>
      <c r="C77" s="18"/>
      <c r="D77" s="5"/>
      <c r="E77" s="5"/>
    </row>
    <row r="78" spans="1:5" hidden="1" x14ac:dyDescent="0.2">
      <c r="A78" s="1" t="s">
        <v>15</v>
      </c>
      <c r="B78" s="18"/>
      <c r="C78" s="18"/>
      <c r="D78" s="5"/>
      <c r="E78" s="5"/>
    </row>
    <row r="79" spans="1:5" hidden="1" x14ac:dyDescent="0.2">
      <c r="A79" s="1" t="s">
        <v>16</v>
      </c>
      <c r="B79" s="18"/>
      <c r="C79" s="18"/>
      <c r="D79" s="5"/>
      <c r="E79" s="5"/>
    </row>
    <row r="80" spans="1:5" hidden="1" x14ac:dyDescent="0.2">
      <c r="A80" s="1" t="s">
        <v>17</v>
      </c>
      <c r="B80" s="18"/>
      <c r="C80" s="18"/>
      <c r="D80" s="5"/>
      <c r="E80" s="5"/>
    </row>
    <row r="81" spans="1:5" hidden="1" x14ac:dyDescent="0.2">
      <c r="A81" s="1" t="s">
        <v>18</v>
      </c>
      <c r="B81" s="18"/>
      <c r="C81" s="18"/>
      <c r="D81" s="5"/>
      <c r="E81" s="5"/>
    </row>
    <row r="82" spans="1:5" hidden="1" x14ac:dyDescent="0.2">
      <c r="A82" s="1" t="s">
        <v>19</v>
      </c>
      <c r="B82" s="18"/>
      <c r="C82" s="18"/>
      <c r="D82" s="5"/>
      <c r="E82" s="5"/>
    </row>
    <row r="83" spans="1:5" hidden="1" x14ac:dyDescent="0.2">
      <c r="A83" s="1" t="s">
        <v>20</v>
      </c>
      <c r="B83" s="18"/>
      <c r="C83" s="18"/>
      <c r="D83" s="5"/>
      <c r="E83" s="5"/>
    </row>
    <row r="84" spans="1:5" hidden="1" x14ac:dyDescent="0.2">
      <c r="A84" s="1" t="s">
        <v>21</v>
      </c>
      <c r="B84" s="18"/>
      <c r="C84" s="18"/>
      <c r="D84" s="5"/>
      <c r="E84" s="5"/>
    </row>
    <row r="85" spans="1:5" hidden="1" x14ac:dyDescent="0.2"/>
    <row r="86" spans="1:5" hidden="1" x14ac:dyDescent="0.2">
      <c r="A86" s="7"/>
      <c r="B86" s="7"/>
      <c r="C86" s="7"/>
    </row>
    <row r="87" spans="1:5" hidden="1" x14ac:dyDescent="0.2">
      <c r="A87" s="7" t="s">
        <v>30</v>
      </c>
      <c r="B87" s="7"/>
      <c r="C87" s="7"/>
    </row>
    <row r="88" spans="1:5" hidden="1" x14ac:dyDescent="0.2">
      <c r="A88" s="7" t="s">
        <v>29</v>
      </c>
      <c r="B88" s="7"/>
      <c r="C88" s="7"/>
    </row>
  </sheetData>
  <mergeCells count="19">
    <mergeCell ref="A29:C29"/>
    <mergeCell ref="A31:C31"/>
    <mergeCell ref="A33:C33"/>
    <mergeCell ref="A35:C35"/>
    <mergeCell ref="A1:E1"/>
    <mergeCell ref="A2:E2"/>
    <mergeCell ref="A4:E5"/>
    <mergeCell ref="A21:C21"/>
    <mergeCell ref="A23:C23"/>
    <mergeCell ref="A25:C25"/>
    <mergeCell ref="A27:C27"/>
    <mergeCell ref="B7:C7"/>
    <mergeCell ref="A48:E51"/>
    <mergeCell ref="A37:C37"/>
    <mergeCell ref="A39:C39"/>
    <mergeCell ref="A44:C44"/>
    <mergeCell ref="A46:C46"/>
    <mergeCell ref="A41:C42"/>
    <mergeCell ref="D41:D42"/>
  </mergeCells>
  <dataValidations count="2">
    <dataValidation type="list" allowBlank="1" showInputMessage="1" showErrorMessage="1" sqref="D23">
      <formula1>factype</formula1>
    </dataValidation>
    <dataValidation type="list" allowBlank="1" showInputMessage="1" showErrorMessage="1" sqref="D21">
      <formula1>$A$87:$A$88</formula1>
    </dataValidation>
  </dataValidations>
  <hyperlinks>
    <hyperlink ref="B7" r:id="rId1"/>
    <hyperlink ref="A37:C37" r:id="rId2" display="http://enr.construction.com/economics/historical_indices/default.asp"/>
  </hyperlinks>
  <pageMargins left="0.7" right="0.7" top="0.75" bottom="0.75" header="0.3" footer="0.3"/>
  <pageSetup scale="95"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2"/>
  <sheetViews>
    <sheetView showGridLines="0" workbookViewId="0">
      <selection activeCell="H8" sqref="H8"/>
    </sheetView>
  </sheetViews>
  <sheetFormatPr defaultRowHeight="14.25" x14ac:dyDescent="0.2"/>
  <cols>
    <col min="1" max="1" width="26.625" bestFit="1" customWidth="1"/>
    <col min="2" max="3" width="12.5" customWidth="1"/>
    <col min="4" max="4" width="3.875" customWidth="1"/>
    <col min="5" max="5" width="10.5" customWidth="1"/>
    <col min="6" max="6" width="10.625" customWidth="1"/>
  </cols>
  <sheetData>
    <row r="1" spans="1:8" x14ac:dyDescent="0.2">
      <c r="A1" s="46" t="s">
        <v>22</v>
      </c>
    </row>
    <row r="2" spans="1:8" x14ac:dyDescent="0.2">
      <c r="A2" s="14" t="s">
        <v>34</v>
      </c>
      <c r="B2" s="54">
        <v>43132</v>
      </c>
    </row>
    <row r="3" spans="1:8" s="49" customFormat="1" ht="75" x14ac:dyDescent="0.25">
      <c r="A3" s="57" t="s">
        <v>0</v>
      </c>
      <c r="B3" s="62" t="s">
        <v>57</v>
      </c>
      <c r="C3" s="62" t="s">
        <v>64</v>
      </c>
      <c r="E3" s="62" t="s">
        <v>59</v>
      </c>
      <c r="F3" s="62" t="s">
        <v>63</v>
      </c>
    </row>
    <row r="4" spans="1:8" ht="15" x14ac:dyDescent="0.25">
      <c r="A4" s="52" t="s">
        <v>1</v>
      </c>
      <c r="B4" s="68">
        <v>457</v>
      </c>
      <c r="C4" s="68">
        <v>349</v>
      </c>
      <c r="E4" s="69">
        <v>322.48213380742698</v>
      </c>
      <c r="F4" s="69">
        <v>243.04609366596401</v>
      </c>
      <c r="H4" s="64"/>
    </row>
    <row r="5" spans="1:8" ht="15" x14ac:dyDescent="0.25">
      <c r="A5" s="52" t="s">
        <v>2</v>
      </c>
      <c r="B5" s="68">
        <v>594</v>
      </c>
      <c r="C5" s="68"/>
      <c r="E5" s="69">
        <v>462.864989654086</v>
      </c>
      <c r="F5" s="69">
        <v>104.55768936858701</v>
      </c>
      <c r="H5" s="65"/>
    </row>
    <row r="6" spans="1:8" ht="15" x14ac:dyDescent="0.25">
      <c r="A6" s="52" t="s">
        <v>54</v>
      </c>
      <c r="B6" s="68">
        <v>391</v>
      </c>
      <c r="C6" s="68">
        <v>191</v>
      </c>
      <c r="E6" s="69">
        <v>301.03225000822499</v>
      </c>
      <c r="F6" s="69">
        <v>116.020223593737</v>
      </c>
      <c r="H6" s="65"/>
    </row>
    <row r="7" spans="1:8" ht="15" x14ac:dyDescent="0.25">
      <c r="A7" s="52" t="s">
        <v>5</v>
      </c>
      <c r="B7" s="68">
        <v>364</v>
      </c>
      <c r="C7" s="68">
        <v>292</v>
      </c>
      <c r="E7" s="69">
        <v>308.22490173557901</v>
      </c>
      <c r="F7" s="69">
        <v>178.961720354313</v>
      </c>
      <c r="H7" s="65"/>
    </row>
    <row r="8" spans="1:8" ht="15" x14ac:dyDescent="0.25">
      <c r="A8" s="52" t="s">
        <v>6</v>
      </c>
      <c r="B8" s="68">
        <v>350</v>
      </c>
      <c r="C8" s="68">
        <v>359</v>
      </c>
      <c r="E8" s="69">
        <v>334.14477218644703</v>
      </c>
      <c r="F8" s="69">
        <v>231.17632091887501</v>
      </c>
      <c r="H8" s="65"/>
    </row>
    <row r="9" spans="1:8" ht="15" x14ac:dyDescent="0.25">
      <c r="A9" s="52" t="s">
        <v>7</v>
      </c>
      <c r="B9" s="68">
        <v>401</v>
      </c>
      <c r="C9" s="68">
        <v>209</v>
      </c>
      <c r="E9" s="69">
        <v>315.66769148511298</v>
      </c>
      <c r="F9" s="69">
        <v>121.52956668969099</v>
      </c>
      <c r="H9" s="65"/>
    </row>
    <row r="10" spans="1:8" ht="15" x14ac:dyDescent="0.25">
      <c r="A10" s="52" t="s">
        <v>8</v>
      </c>
      <c r="B10" s="68">
        <v>506</v>
      </c>
      <c r="C10" s="68">
        <v>356</v>
      </c>
      <c r="E10" s="69">
        <v>280.92277011979002</v>
      </c>
      <c r="F10" s="69">
        <v>260.39143093454197</v>
      </c>
      <c r="H10" s="65"/>
    </row>
    <row r="11" spans="1:8" ht="15" x14ac:dyDescent="0.25">
      <c r="A11" s="52" t="s">
        <v>55</v>
      </c>
      <c r="B11" s="68">
        <v>181</v>
      </c>
      <c r="C11" s="68"/>
      <c r="E11" s="69">
        <v>144.54015283247901</v>
      </c>
      <c r="F11" s="69">
        <v>0</v>
      </c>
      <c r="H11" s="65"/>
    </row>
    <row r="12" spans="1:8" ht="15" x14ac:dyDescent="0.25">
      <c r="A12" s="52" t="s">
        <v>56</v>
      </c>
      <c r="B12" s="68">
        <v>270</v>
      </c>
      <c r="C12" s="68">
        <v>230</v>
      </c>
      <c r="E12" s="69">
        <v>221.23260367559101</v>
      </c>
      <c r="F12" s="69">
        <v>149.48130149442599</v>
      </c>
      <c r="H12" s="65"/>
    </row>
    <row r="13" spans="1:8" ht="15" x14ac:dyDescent="0.25">
      <c r="A13" s="52" t="s">
        <v>11</v>
      </c>
      <c r="B13" s="68">
        <v>491</v>
      </c>
      <c r="C13" s="68">
        <v>580</v>
      </c>
      <c r="E13" s="69">
        <v>388.75725468445802</v>
      </c>
      <c r="F13" s="69">
        <v>278.34272758960799</v>
      </c>
      <c r="H13" s="65"/>
    </row>
    <row r="14" spans="1:8" ht="15" x14ac:dyDescent="0.25">
      <c r="A14" s="52" t="s">
        <v>12</v>
      </c>
      <c r="B14" s="68">
        <v>477</v>
      </c>
      <c r="C14" s="68">
        <v>276</v>
      </c>
      <c r="E14" s="69">
        <v>372.82695707409499</v>
      </c>
      <c r="F14" s="69">
        <v>155.76284457000099</v>
      </c>
      <c r="H14" s="65"/>
    </row>
    <row r="15" spans="1:8" ht="15" x14ac:dyDescent="0.25">
      <c r="A15" s="52" t="s">
        <v>13</v>
      </c>
      <c r="B15" s="68"/>
      <c r="C15" s="68">
        <v>157</v>
      </c>
      <c r="E15" s="69">
        <v>288.98726845853201</v>
      </c>
      <c r="F15" s="69">
        <v>91.357884843075695</v>
      </c>
      <c r="H15" s="65"/>
    </row>
    <row r="16" spans="1:8" ht="15" x14ac:dyDescent="0.25">
      <c r="A16" s="52" t="s">
        <v>15</v>
      </c>
      <c r="B16" s="68">
        <v>330</v>
      </c>
      <c r="C16" s="68">
        <v>150</v>
      </c>
      <c r="E16" s="69">
        <v>265.10416137996799</v>
      </c>
      <c r="F16" s="69">
        <v>96.026624045831795</v>
      </c>
      <c r="H16" s="65"/>
    </row>
    <row r="17" spans="1:8" ht="15" x14ac:dyDescent="0.25">
      <c r="A17" s="52" t="s">
        <v>17</v>
      </c>
      <c r="B17" s="68">
        <v>450</v>
      </c>
      <c r="C17" s="68"/>
      <c r="E17" s="69">
        <v>365.48541751985402</v>
      </c>
      <c r="F17" s="69">
        <v>212.04610353730601</v>
      </c>
      <c r="H17" s="65"/>
    </row>
    <row r="18" spans="1:8" ht="15" x14ac:dyDescent="0.25">
      <c r="A18" s="52" t="s">
        <v>18</v>
      </c>
      <c r="B18" s="68">
        <v>473</v>
      </c>
      <c r="C18" s="68">
        <v>499</v>
      </c>
      <c r="E18" s="69">
        <v>332.63904350115502</v>
      </c>
      <c r="F18" s="69">
        <v>296.97446688317399</v>
      </c>
      <c r="H18" s="65"/>
    </row>
    <row r="19" spans="1:8" ht="15" x14ac:dyDescent="0.25">
      <c r="A19" s="52" t="s">
        <v>19</v>
      </c>
      <c r="B19" s="68">
        <v>98</v>
      </c>
      <c r="C19" s="68"/>
      <c r="E19" s="69">
        <v>63.897941035622097</v>
      </c>
      <c r="F19" s="69">
        <v>0</v>
      </c>
      <c r="H19" s="65"/>
    </row>
    <row r="20" spans="1:8" ht="15" x14ac:dyDescent="0.25">
      <c r="A20" s="52" t="s">
        <v>20</v>
      </c>
      <c r="B20" s="68"/>
      <c r="C20" s="68"/>
      <c r="E20" s="69"/>
      <c r="F20" s="69"/>
      <c r="H20" s="65"/>
    </row>
    <row r="21" spans="1:8" ht="15" x14ac:dyDescent="0.25">
      <c r="A21" s="52" t="s">
        <v>21</v>
      </c>
      <c r="B21" s="68">
        <v>395</v>
      </c>
      <c r="C21" s="68">
        <v>214</v>
      </c>
      <c r="E21" s="69">
        <v>305.28185542601102</v>
      </c>
      <c r="F21" s="69">
        <v>135.12073695729001</v>
      </c>
      <c r="H21" s="65"/>
    </row>
    <row r="22" spans="1:8" ht="15" x14ac:dyDescent="0.25">
      <c r="H22" s="6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5"/>
  <sheetViews>
    <sheetView showGridLines="0" workbookViewId="0">
      <selection activeCell="C10" sqref="C10"/>
    </sheetView>
  </sheetViews>
  <sheetFormatPr defaultRowHeight="14.25" x14ac:dyDescent="0.2"/>
  <cols>
    <col min="1" max="1" width="85.125" customWidth="1"/>
  </cols>
  <sheetData>
    <row r="1" spans="1:2" x14ac:dyDescent="0.2">
      <c r="A1" s="44" t="s">
        <v>50</v>
      </c>
    </row>
    <row r="3" spans="1:2" x14ac:dyDescent="0.2">
      <c r="A3" s="89" t="s">
        <v>60</v>
      </c>
    </row>
    <row r="4" spans="1:2" x14ac:dyDescent="0.2">
      <c r="A4" s="90"/>
    </row>
    <row r="5" spans="1:2" ht="40.5" customHeight="1" x14ac:dyDescent="0.2">
      <c r="A5" s="90"/>
    </row>
    <row r="6" spans="1:2" x14ac:dyDescent="0.2">
      <c r="A6" s="45"/>
    </row>
    <row r="7" spans="1:2" ht="28.5" x14ac:dyDescent="0.2">
      <c r="A7" s="48" t="s">
        <v>61</v>
      </c>
    </row>
    <row r="8" spans="1:2" x14ac:dyDescent="0.2">
      <c r="A8" s="46"/>
    </row>
    <row r="9" spans="1:2" ht="28.5" x14ac:dyDescent="0.2">
      <c r="A9" s="41" t="s">
        <v>52</v>
      </c>
    </row>
    <row r="10" spans="1:2" x14ac:dyDescent="0.2">
      <c r="A10" s="46"/>
    </row>
    <row r="11" spans="1:2" x14ac:dyDescent="0.2">
      <c r="A11" s="91" t="s">
        <v>62</v>
      </c>
    </row>
    <row r="12" spans="1:2" ht="45" customHeight="1" x14ac:dyDescent="0.2">
      <c r="A12" s="90"/>
    </row>
    <row r="13" spans="1:2" x14ac:dyDescent="0.2">
      <c r="A13" s="42"/>
    </row>
    <row r="14" spans="1:2" ht="15" x14ac:dyDescent="0.25">
      <c r="A14" s="89" t="s">
        <v>53</v>
      </c>
      <c r="B14" s="38" t="s">
        <v>51</v>
      </c>
    </row>
    <row r="15" spans="1:2" ht="30.75" customHeight="1" x14ac:dyDescent="0.2">
      <c r="A15" s="90"/>
    </row>
  </sheetData>
  <mergeCells count="3">
    <mergeCell ref="A3:A5"/>
    <mergeCell ref="A11:A12"/>
    <mergeCell ref="A14:A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ACSSF</vt:lpstr>
      <vt:lpstr>CSSF</vt:lpstr>
      <vt:lpstr>Instructions</vt:lpstr>
      <vt:lpstr>factype</vt:lpstr>
      <vt:lpstr>ACSSF!Print_Area</vt:lpstr>
      <vt:lpstr>CSSF!Print_Area</vt:lpstr>
      <vt:lpstr>Instructions!Print_Area</vt:lpstr>
    </vt:vector>
  </TitlesOfParts>
  <Company>THECB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Cost Calculator - 2017</dc:title>
  <dc:subject>Construction Cost Calculator</dc:subject>
  <dc:creator>Strategic Planning and Funding</dc:creator>
  <cp:keywords>construction costs</cp:keywords>
  <cp:lastModifiedBy>abn0001</cp:lastModifiedBy>
  <cp:lastPrinted>2017-01-18T13:50:27Z</cp:lastPrinted>
  <dcterms:created xsi:type="dcterms:W3CDTF">2009-05-18T20:10:25Z</dcterms:created>
  <dcterms:modified xsi:type="dcterms:W3CDTF">2018-03-22T18:57:26Z</dcterms:modified>
</cp:coreProperties>
</file>